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Firma\Materiały\Moje\Kalkulatory\"/>
    </mc:Choice>
  </mc:AlternateContent>
  <xr:revisionPtr revIDLastSave="0" documentId="13_ncr:1_{6964A266-9A79-40E3-A6C1-9AD85A0E4A78}" xr6:coauthVersionLast="45" xr6:coauthVersionMax="45" xr10:uidLastSave="{00000000-0000-0000-0000-000000000000}"/>
  <bookViews>
    <workbookView xWindow="-120" yWindow="-120" windowWidth="20730" windowHeight="11160" xr2:uid="{2B2F61CE-2EC6-4113-A3E3-FFA61045D2D1}"/>
  </bookViews>
  <sheets>
    <sheet name="kalkulator" sheetId="1" r:id="rId1"/>
    <sheet name="lista typów" sheetId="3" r:id="rId2"/>
    <sheet name="Arkusz2" sheetId="2" state="hidden" r:id="rId3"/>
  </sheets>
  <definedNames>
    <definedName name="_xlnm._FilterDatabase" localSheetId="1" hidden="1">'lista typów'!$A$1:$B$22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C5" i="1"/>
  <c r="E8" i="1"/>
  <c r="C23" i="1"/>
  <c r="C18" i="1"/>
  <c r="E18" i="1" s="1"/>
  <c r="C15" i="1"/>
  <c r="C12" i="1"/>
  <c r="E12" i="1" s="1"/>
  <c r="C11" i="1"/>
  <c r="D12" i="1"/>
  <c r="D8" i="1"/>
  <c r="B9" i="1"/>
  <c r="B16" i="1"/>
  <c r="B13" i="1"/>
  <c r="D18" i="1"/>
  <c r="D15" i="1"/>
  <c r="D11" i="1"/>
  <c r="B19" i="1" l="1"/>
  <c r="C6" i="1"/>
  <c r="C3" i="1" s="1"/>
  <c r="C20" i="1" l="1"/>
  <c r="D19" i="1"/>
  <c r="B22" i="1" s="1"/>
  <c r="B21" i="1" l="1"/>
  <c r="B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8" authorId="0" shapeId="0" xr:uid="{A86DFA38-7FA3-4331-BBA2-964B88D1CDDE}">
      <text>
        <r>
          <rPr>
            <b/>
            <sz val="9"/>
            <color indexed="81"/>
            <rFont val="Tahoma"/>
            <family val="2"/>
            <charset val="238"/>
          </rPr>
          <t>RRRR-MM-DD</t>
        </r>
      </text>
    </comment>
    <comment ref="B11" authorId="0" shapeId="0" xr:uid="{98871684-6825-4B6A-90B5-C90522170FC5}">
      <text>
        <r>
          <rPr>
            <b/>
            <sz val="9"/>
            <color indexed="81"/>
            <rFont val="Tahoma"/>
            <family val="2"/>
            <charset val="238"/>
          </rPr>
          <t>RRRR-MM-DD</t>
        </r>
      </text>
    </comment>
    <comment ref="B12" authorId="0" shapeId="0" xr:uid="{D1180AE2-0387-46BF-A48F-3043D858B4EC}">
      <text>
        <r>
          <rPr>
            <b/>
            <sz val="9"/>
            <color indexed="81"/>
            <rFont val="Tahoma"/>
            <family val="2"/>
            <charset val="238"/>
          </rPr>
          <t>RRRR-MM-DD</t>
        </r>
      </text>
    </comment>
    <comment ref="B15" authorId="0" shapeId="0" xr:uid="{4B32C791-D6D1-44C8-A4A9-4A5DD7E97858}">
      <text>
        <r>
          <rPr>
            <b/>
            <sz val="9"/>
            <color indexed="81"/>
            <rFont val="Tahoma"/>
            <family val="2"/>
            <charset val="238"/>
          </rPr>
          <t>RRRR-MM-DD</t>
        </r>
      </text>
    </comment>
    <comment ref="B18" authorId="0" shapeId="0" xr:uid="{19ED678F-FFFF-4FF5-B110-ED3C404C4163}">
      <text>
        <r>
          <rPr>
            <b/>
            <sz val="9"/>
            <color indexed="81"/>
            <rFont val="Tahoma"/>
            <family val="2"/>
            <charset val="238"/>
          </rPr>
          <t>RRRR-MM-DD</t>
        </r>
      </text>
    </comment>
  </commentList>
</comments>
</file>

<file path=xl/sharedStrings.xml><?xml version="1.0" encoding="utf-8"?>
<sst xmlns="http://schemas.openxmlformats.org/spreadsheetml/2006/main" count="101" uniqueCount="77">
  <si>
    <t>data wymagalności</t>
  </si>
  <si>
    <t>data prawomocnego nakazu/wyroku</t>
  </si>
  <si>
    <t>data nadania klauzuli</t>
  </si>
  <si>
    <t>data umorzenia egzekucji</t>
  </si>
  <si>
    <t>czy było postępowanie sądowe?</t>
  </si>
  <si>
    <t>czy była egzekucja?</t>
  </si>
  <si>
    <t>TAK</t>
  </si>
  <si>
    <t>NIE</t>
  </si>
  <si>
    <t>umowa kredytu/pożyczki</t>
  </si>
  <si>
    <t>karta kredytowa</t>
  </si>
  <si>
    <t>odsetki</t>
  </si>
  <si>
    <t>umowa o świadczenie usług telekomunikacyjnych</t>
  </si>
  <si>
    <t>weksel</t>
  </si>
  <si>
    <t>mandat karny</t>
  </si>
  <si>
    <t>niezapłacona lub niezwrócona kaucja oraz zaliczka/przedpłata</t>
  </si>
  <si>
    <t>umowa ubezpieczeniowa</t>
  </si>
  <si>
    <t>czynsz</t>
  </si>
  <si>
    <t>zobowiązania podatkowe z decyzji</t>
  </si>
  <si>
    <t>mandat komunikacyjny (jazda na gapę)</t>
  </si>
  <si>
    <t>umowa sprzedaży dokonanej przez przedsiębiorcę</t>
  </si>
  <si>
    <t>umowa o dzieło</t>
  </si>
  <si>
    <t>umowa zlecenia</t>
  </si>
  <si>
    <t>umowa rachunku bankowego</t>
  </si>
  <si>
    <t>debet na koncie</t>
  </si>
  <si>
    <t>zobowiązania podatkowe powstające z mocy prawa</t>
  </si>
  <si>
    <t>ZUS</t>
  </si>
  <si>
    <t>długi spadkowe</t>
  </si>
  <si>
    <t>roszczenia potwierdzone tytułem sądowym (lub innego organu)</t>
  </si>
  <si>
    <t>regres między dłużnikami solidarnymi</t>
  </si>
  <si>
    <t>"czynsz"</t>
  </si>
  <si>
    <t>"karta kredytowa"</t>
  </si>
  <si>
    <t>"mandat karny"</t>
  </si>
  <si>
    <t>"niezapłacona lub niezwrócona kaucja oraz zaliczka/przedpłata"</t>
  </si>
  <si>
    <t>"odsetki"</t>
  </si>
  <si>
    <t>"umowa kredytu/pożyczki"</t>
  </si>
  <si>
    <t>"umowa o świadczenie usług telekomunikacyjnych"</t>
  </si>
  <si>
    <t>"umowa ubezpieczeniowa"</t>
  </si>
  <si>
    <t>"weksel"</t>
  </si>
  <si>
    <t>"zobowiązania podatkowe z decyzji"</t>
  </si>
  <si>
    <t>"mandat komunikacyjny (jazda na gapę)"</t>
  </si>
  <si>
    <t>"umowa sprzedaży dokonanej przez przedsiębiorcę"</t>
  </si>
  <si>
    <t>"umowa o dzieło"</t>
  </si>
  <si>
    <t>"umowa zlecenia"</t>
  </si>
  <si>
    <t>"umowa rachunku bankowego"</t>
  </si>
  <si>
    <t>"debet na koncie"</t>
  </si>
  <si>
    <t>"zobowiązania podatkowe powstające z mocy prawa"</t>
  </si>
  <si>
    <t>"ZUS"</t>
  </si>
  <si>
    <t>"długi spadkowe"</t>
  </si>
  <si>
    <t>"roszczenia potwierdzone tytułem sądowym (lub innego organu)"</t>
  </si>
  <si>
    <t>"regres między dłużnikami solidarnymi"</t>
  </si>
  <si>
    <t>jaką datę wziąć</t>
  </si>
  <si>
    <t>stare reguły</t>
  </si>
  <si>
    <t>liczba rok</t>
  </si>
  <si>
    <t>data uznania długu</t>
  </si>
  <si>
    <t>czy było uznanie długu?</t>
  </si>
  <si>
    <t>nowe reguły</t>
  </si>
  <si>
    <t>data przedawnienia</t>
  </si>
  <si>
    <t>z danych</t>
  </si>
  <si>
    <t>data zmiany przepisów</t>
  </si>
  <si>
    <t>czy nowsza?</t>
  </si>
  <si>
    <t>z typu/wpisu</t>
  </si>
  <si>
    <r>
      <t xml:space="preserve">wybierz i wpisz poniżej </t>
    </r>
    <r>
      <rPr>
        <b/>
        <sz val="11"/>
        <color theme="1"/>
        <rFont val="Calibri"/>
        <family val="2"/>
        <charset val="238"/>
      </rPr>
      <t>↓</t>
    </r>
  </si>
  <si>
    <t>→</t>
  </si>
  <si>
    <r>
      <t xml:space="preserve">1a) wybierz typ roszczenia z listy </t>
    </r>
    <r>
      <rPr>
        <b/>
        <sz val="11"/>
        <color theme="1"/>
        <rFont val="Calibri"/>
        <family val="2"/>
        <charset val="238"/>
      </rPr>
      <t>→</t>
    </r>
  </si>
  <si>
    <t>← 3) wybierz</t>
  </si>
  <si>
    <t>← 4) wybierz</t>
  </si>
  <si>
    <t>← 2) wpisz</t>
  </si>
  <si>
    <t>← 5) wybierz</t>
  </si>
  <si>
    <t>1b) lub wpisz okres przedawnienia</t>
  </si>
  <si>
    <t>typ</t>
  </si>
  <si>
    <t>okres przedawnienia</t>
  </si>
  <si>
    <t>Uwagi</t>
  </si>
  <si>
    <t>Termin przedawnienia [w latach]</t>
  </si>
  <si>
    <t xml:space="preserve">INSTRUKCJA
1) wybierz typ długu lub wpisz okres przedawnienia w latach
Wybierz co dotyczy Twojego długu (sąd/egzekucja/uznanie).
Wprowadź daty w formacie RRRR-MM-DD.
Nie musisz wprowadzać wszystkich, wystarczy najnowsza z nich.
2) data wymagalności
3) data nakazu/wyroku
4) data umorzenia egzekucji
5) data uznania długu
</t>
  </si>
  <si>
    <t>KALKULATOR PRZEDAWNIENIA</t>
  </si>
  <si>
    <t>www.zarzadzajdlugiem.pl</t>
  </si>
  <si>
    <t>stworzone przez Marcina Arnikowskiego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</si>
</sst>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u/>
      <sz val="14"/>
      <color rgb="FF1155CC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C70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4" borderId="0" xfId="0" applyFill="1"/>
    <xf numFmtId="0" fontId="0" fillId="0" borderId="0" xfId="0" applyNumberFormat="1" applyFill="1"/>
    <xf numFmtId="0" fontId="0" fillId="0" borderId="0" xfId="0" applyFill="1" applyBorder="1"/>
    <xf numFmtId="1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5" xfId="0" applyFill="1" applyBorder="1"/>
    <xf numFmtId="0" fontId="0" fillId="0" borderId="3" xfId="0" applyFill="1" applyBorder="1" applyAlignment="1">
      <alignment horizontal="center" vertical="center"/>
    </xf>
    <xf numFmtId="14" fontId="0" fillId="0" borderId="0" xfId="0" applyNumberFormat="1" applyFill="1" applyBorder="1"/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14" fontId="0" fillId="0" borderId="0" xfId="0" applyNumberFormat="1" applyFont="1" applyFill="1" applyBorder="1"/>
    <xf numFmtId="14" fontId="6" fillId="4" borderId="7" xfId="0" applyNumberFormat="1" applyFont="1" applyFill="1" applyBorder="1"/>
    <xf numFmtId="14" fontId="4" fillId="0" borderId="1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/>
    <xf numFmtId="0" fontId="0" fillId="5" borderId="11" xfId="0" applyFill="1" applyBorder="1" applyAlignment="1">
      <alignment horizontal="left"/>
    </xf>
    <xf numFmtId="0" fontId="7" fillId="4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5" borderId="6" xfId="0" applyFill="1" applyBorder="1" applyAlignment="1">
      <alignment horizontal="left" vertical="center"/>
    </xf>
    <xf numFmtId="0" fontId="9" fillId="0" borderId="14" xfId="0" applyFont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1981200</xdr:colOff>
      <xdr:row>0</xdr:row>
      <xdr:rowOff>38100</xdr:rowOff>
    </xdr:from>
    <xdr:to>
      <xdr:col>1</xdr:col>
      <xdr:colOff>276225</xdr:colOff>
      <xdr:row>0</xdr:row>
      <xdr:rowOff>590550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A26397C-3BC0-4138-8732-D430E74F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0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9538F-3CF6-415D-8CA6-51118A228452}">
  <sheetPr codeName="Arkusz1"/>
  <dimension ref="A1:X24"/>
  <sheetViews>
    <sheetView tabSelected="1" zoomScaleNormal="100" workbookViewId="0">
      <selection activeCell="B3" sqref="B3"/>
    </sheetView>
  </sheetViews>
  <sheetFormatPr defaultRowHeight="15" x14ac:dyDescent="0.25"/>
  <cols>
    <col min="1" max="1" width="33.85546875" style="2" bestFit="1" customWidth="1"/>
    <col min="2" max="2" width="45.28515625" style="2" customWidth="1"/>
    <col min="3" max="3" width="20.85546875" style="2" bestFit="1" customWidth="1"/>
    <col min="4" max="4" width="20.85546875" style="2" hidden="1" customWidth="1"/>
    <col min="5" max="5" width="33.5703125" style="2" customWidth="1"/>
    <col min="6" max="6" width="43.5703125" style="2" customWidth="1"/>
    <col min="7" max="16384" width="9.140625" style="2"/>
  </cols>
  <sheetData>
    <row r="1" spans="1:24" ht="50.25" customHeight="1" thickBot="1" x14ac:dyDescent="0.3">
      <c r="A1" s="41"/>
      <c r="B1" s="42" t="s">
        <v>75</v>
      </c>
      <c r="C1" s="47" t="s">
        <v>76</v>
      </c>
      <c r="D1" s="47"/>
      <c r="E1" s="47"/>
      <c r="F1" s="4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45.75" thickBot="1" x14ac:dyDescent="0.3">
      <c r="A2" s="45" t="s">
        <v>74</v>
      </c>
      <c r="B2" s="46"/>
      <c r="C2" s="39" t="s">
        <v>72</v>
      </c>
      <c r="D2" s="3" t="s">
        <v>52</v>
      </c>
      <c r="E2" s="40" t="s">
        <v>71</v>
      </c>
      <c r="F2" s="43" t="s">
        <v>73</v>
      </c>
    </row>
    <row r="3" spans="1:24" ht="19.5" thickBot="1" x14ac:dyDescent="0.35">
      <c r="A3" s="26" t="s">
        <v>63</v>
      </c>
      <c r="B3" s="32"/>
      <c r="C3" s="29">
        <f>(MAX(C5:C6))</f>
        <v>0</v>
      </c>
      <c r="D3" s="6"/>
      <c r="E3" s="4"/>
      <c r="F3" s="43"/>
    </row>
    <row r="4" spans="1:24" ht="15.75" thickBot="1" x14ac:dyDescent="0.3">
      <c r="A4" s="27" t="s">
        <v>68</v>
      </c>
      <c r="B4" s="36" t="s">
        <v>62</v>
      </c>
      <c r="C4" s="35"/>
      <c r="D4" s="6"/>
      <c r="E4" s="4"/>
      <c r="F4" s="43"/>
    </row>
    <row r="5" spans="1:24" ht="15" hidden="1" customHeight="1" x14ac:dyDescent="0.3">
      <c r="A5" s="2" t="s">
        <v>60</v>
      </c>
      <c r="C5" s="7">
        <f>IF(B3="",C4,IF(OR(B3="długi spadkowe",B3="regres między dłużnikami solidarnymi",B3="roszczenia potwierdzone tytułem sądowym (lub innego organu)"),6,IF(OR(B3="zobowiązania podatkowe powstające z mocy prawa",B3="ZUS"),5,IF(OR(B3="czynsz",B3="karta kredytowa",B3="mandat karny",B3="niezapłacona lub niezwrócona kaucja oraz zaliczka/przedpłata",B3="odsetki",B3="umowa kredytu/pożyczki",B3="umowa o świadczenie usług telekomunikacyjnych",B3="umowa ubezpieczeniowa",B3="weksel",B3="zobowiązania podatkowe z decyzji"),3,IF(OR(B3="debet na koncie",B3="umowa o dzieło",B3="umowa rachunku bankowego",B3="umowa sprzedaży dokonanej przez przedsiębiorcę",B3="umowa zlecenia"),2,IF(B3="mandat komunikacyjny (jazda na gapę)",1,6))))))</f>
        <v>0</v>
      </c>
      <c r="E5" s="4"/>
      <c r="F5" s="43"/>
    </row>
    <row r="6" spans="1:24" ht="15.75" hidden="1" customHeight="1" thickBot="1" x14ac:dyDescent="0.3">
      <c r="A6" s="2" t="s">
        <v>57</v>
      </c>
      <c r="C6" s="7">
        <f>IF(AND(B9=TRUE,B13=TRUE),C5,6)</f>
        <v>0</v>
      </c>
      <c r="D6" s="6"/>
      <c r="E6" s="4"/>
      <c r="F6" s="43"/>
    </row>
    <row r="7" spans="1:24" ht="15.75" thickBot="1" x14ac:dyDescent="0.3">
      <c r="A7" s="34"/>
      <c r="B7" s="33" t="s">
        <v>61</v>
      </c>
      <c r="C7" s="5"/>
      <c r="E7" s="4"/>
      <c r="F7" s="43"/>
    </row>
    <row r="8" spans="1:24" ht="15.75" thickBot="1" x14ac:dyDescent="0.3">
      <c r="A8" s="22" t="s">
        <v>0</v>
      </c>
      <c r="B8" s="8"/>
      <c r="C8" s="30" t="s">
        <v>66</v>
      </c>
      <c r="D8" s="6">
        <f>VALUE(LEFT(CONCATENATE(YEAR(B8),MONTH(B8),DAY(B8)),4))</f>
        <v>1900</v>
      </c>
      <c r="E8" s="4" t="str">
        <f>IF(B11="","",IF(B8&lt;B11,"","Błąd! Data nie może być późniejsza niż poniższe."))</f>
        <v/>
      </c>
      <c r="F8" s="43"/>
    </row>
    <row r="9" spans="1:24" ht="15.75" hidden="1" customHeight="1" thickBot="1" x14ac:dyDescent="0.3">
      <c r="A9" s="23"/>
      <c r="B9" s="7" t="b">
        <f>AND(ISBLANK(B11),ISBLANK(B12))</f>
        <v>1</v>
      </c>
      <c r="C9" s="9"/>
      <c r="D9" s="6"/>
      <c r="E9" s="4"/>
      <c r="F9" s="43"/>
    </row>
    <row r="10" spans="1:24" ht="15.75" thickBot="1" x14ac:dyDescent="0.3">
      <c r="A10" s="24" t="s">
        <v>4</v>
      </c>
      <c r="B10" s="10" t="s">
        <v>7</v>
      </c>
      <c r="C10" s="31" t="s">
        <v>64</v>
      </c>
      <c r="D10" s="6"/>
      <c r="E10" s="4"/>
      <c r="F10" s="43"/>
    </row>
    <row r="11" spans="1:24" ht="15.75" thickBot="1" x14ac:dyDescent="0.3">
      <c r="A11" s="28" t="s">
        <v>1</v>
      </c>
      <c r="B11" s="8"/>
      <c r="C11" s="9" t="str">
        <f>IF($B$10="NIE","","← 3a) wprowadź")</f>
        <v/>
      </c>
      <c r="D11" s="6">
        <f>VALUE(LEFT(CONCATENATE(YEAR(B11),MONTH(B11),DAY(B11)),4))</f>
        <v>1900</v>
      </c>
      <c r="E11" s="4"/>
      <c r="F11" s="43"/>
    </row>
    <row r="12" spans="1:24" ht="15.75" thickBot="1" x14ac:dyDescent="0.3">
      <c r="A12" s="37" t="s">
        <v>2</v>
      </c>
      <c r="B12" s="8"/>
      <c r="C12" s="9" t="str">
        <f>IF($B$10="NIE","","← 3b) wprowadź")</f>
        <v/>
      </c>
      <c r="D12" s="6">
        <f>VALUE(LEFT(CONCATENATE(YEAR(B12),MONTH(B12),DAY(B12)),4))</f>
        <v>1900</v>
      </c>
      <c r="E12" s="4" t="str">
        <f>IF(C12="","","Nadanie klauzuli dzieje się bez udziału pozwanego. Ustalisz to w sądzie. Jeżeli sąd nie wydał klauzuli, zostaw puste.")</f>
        <v/>
      </c>
      <c r="F12" s="43"/>
    </row>
    <row r="13" spans="1:24" ht="15.75" hidden="1" customHeight="1" thickBot="1" x14ac:dyDescent="0.3">
      <c r="A13" s="20"/>
      <c r="B13" s="7" t="b">
        <f>OR(ISBLANK(B15))</f>
        <v>1</v>
      </c>
      <c r="C13" s="9"/>
      <c r="D13" s="6"/>
      <c r="E13" s="4"/>
      <c r="F13" s="43"/>
    </row>
    <row r="14" spans="1:24" ht="15.75" thickBot="1" x14ac:dyDescent="0.3">
      <c r="A14" s="24" t="s">
        <v>5</v>
      </c>
      <c r="B14" s="12" t="s">
        <v>7</v>
      </c>
      <c r="C14" s="31" t="s">
        <v>65</v>
      </c>
      <c r="D14" s="6"/>
      <c r="E14" s="4"/>
      <c r="F14" s="43"/>
    </row>
    <row r="15" spans="1:24" ht="15.75" thickBot="1" x14ac:dyDescent="0.3">
      <c r="A15" s="25" t="s">
        <v>3</v>
      </c>
      <c r="B15" s="8"/>
      <c r="C15" s="9" t="str">
        <f>IF(B14="NIE","","← 4a) wprowadź")</f>
        <v/>
      </c>
      <c r="D15" s="6">
        <f>VALUE(LEFT(CONCATENATE(YEAR(B15),MONTH(B15),DAY(B15)),4))</f>
        <v>1900</v>
      </c>
      <c r="E15" s="4" t="str">
        <f>IF(B15="","",IF(B11&lt;B15,"","Błąd! Data nie może być wcześniejsza niż data tytułu sądowego."))</f>
        <v/>
      </c>
      <c r="F15" s="43"/>
    </row>
    <row r="16" spans="1:24" ht="15.75" hidden="1" thickBot="1" x14ac:dyDescent="0.3">
      <c r="A16" s="21"/>
      <c r="B16" s="7" t="b">
        <f>OR(ISBLANK(B18))</f>
        <v>1</v>
      </c>
      <c r="C16" s="9"/>
      <c r="D16" s="6"/>
      <c r="E16" s="4"/>
      <c r="F16" s="43"/>
    </row>
    <row r="17" spans="1:6" ht="15.75" thickBot="1" x14ac:dyDescent="0.3">
      <c r="A17" s="24" t="s">
        <v>54</v>
      </c>
      <c r="B17" s="12" t="s">
        <v>7</v>
      </c>
      <c r="C17" s="31" t="s">
        <v>67</v>
      </c>
      <c r="D17" s="6"/>
      <c r="E17" s="4"/>
      <c r="F17" s="43"/>
    </row>
    <row r="18" spans="1:6" ht="15.75" thickBot="1" x14ac:dyDescent="0.3">
      <c r="A18" s="25" t="s">
        <v>53</v>
      </c>
      <c r="B18" s="8"/>
      <c r="C18" s="9" t="str">
        <f>IF(B17="NIE","","← 5a) wprowadź")</f>
        <v/>
      </c>
      <c r="D18" s="6">
        <f>VALUE(LEFT(CONCATENATE(YEAR(B18),MONTH(B18),DAY(B18)),4))</f>
        <v>1900</v>
      </c>
      <c r="E18" s="4" t="str">
        <f>IF(C18="","","Data zdarzenia, w którym uznałeś dług.")</f>
        <v/>
      </c>
      <c r="F18" s="43"/>
    </row>
    <row r="19" spans="1:6" ht="15" hidden="1" customHeight="1" x14ac:dyDescent="0.3">
      <c r="A19" s="11" t="s">
        <v>50</v>
      </c>
      <c r="B19" s="13">
        <f>MAX(B8:B18)</f>
        <v>0</v>
      </c>
      <c r="C19" s="14" t="s">
        <v>59</v>
      </c>
      <c r="D19" s="2">
        <f>VALUE(LEFT(CONCATENATE(YEAR(B19),MONTH(B19),DAY(B19)),4))</f>
        <v>1900</v>
      </c>
      <c r="E19" s="4"/>
      <c r="F19" s="43"/>
    </row>
    <row r="20" spans="1:6" ht="15" hidden="1" customHeight="1" x14ac:dyDescent="0.3">
      <c r="A20" s="11" t="s">
        <v>58</v>
      </c>
      <c r="B20" s="13">
        <v>43290</v>
      </c>
      <c r="C20" s="15" t="b">
        <f>B19&gt;B20</f>
        <v>0</v>
      </c>
      <c r="E20" s="4"/>
      <c r="F20" s="43"/>
    </row>
    <row r="21" spans="1:6" ht="15" hidden="1" customHeight="1" x14ac:dyDescent="0.3">
      <c r="A21" s="11" t="s">
        <v>55</v>
      </c>
      <c r="B21" s="16" t="e">
        <f>VALUE(IF(AND(C3=6,C20=FALSE),"2024-12-31",IF(C3&lt;2,CONCATENATE(SUM(D19,C3),"-",IF(MONTH(B19)&lt;10,CONCATENATE("0",MONTH(B19)),MONTH(B19)),"-",IF(DAY(B19)&lt;10,CONCATENATE("0",DAY(B19)),DAY(B19))),CONCATENATE(SUM(MAX(D8:D19),C3),"-12-31"))))</f>
        <v>#VALUE!</v>
      </c>
      <c r="C21" s="15"/>
      <c r="E21" s="4"/>
      <c r="F21" s="43"/>
    </row>
    <row r="22" spans="1:6" ht="15.75" hidden="1" customHeight="1" thickBot="1" x14ac:dyDescent="0.3">
      <c r="A22" s="11" t="s">
        <v>51</v>
      </c>
      <c r="B22" s="16" t="e">
        <f>VALUE(IF(C3=6,CONCATENATE(SUM(MAX(D9:D21),10),"-",IF(MONTH(B19)&lt;10,CONCATENATE("0",MONTH(B19)),MONTH(B19)),"-",IF(DAY(B19)&lt;10,CONCATENATE("0",DAY(B19)),DAY(B19))),CONCATENATE(SUM(MAX(D9:D21),C3),"-",IF(MONTH(B19)&lt;10,CONCATENATE("0",MONTH(B19)),MONTH(B19)),"-",IF(DAY(B19)&lt;10,CONCATENATE("0",DAY(B19)),DAY(B19)))))</f>
        <v>#VALUE!</v>
      </c>
      <c r="C22" s="15"/>
      <c r="E22" s="4"/>
      <c r="F22" s="43"/>
    </row>
    <row r="23" spans="1:6" ht="27" thickBot="1" x14ac:dyDescent="0.45">
      <c r="A23" s="19" t="s">
        <v>56</v>
      </c>
      <c r="B23" s="18" t="str">
        <f>IF(C3=0,"",IF(B19=0,"",IF(B22&gt;B20,B21,MIN(B21:B22))))</f>
        <v/>
      </c>
      <c r="C23" s="17">
        <f ca="1">TODAY()</f>
        <v>44089</v>
      </c>
      <c r="E23" s="4"/>
      <c r="F23" s="44"/>
    </row>
    <row r="24" spans="1:6" x14ac:dyDescent="0.25">
      <c r="B24" s="6"/>
    </row>
  </sheetData>
  <sheetProtection algorithmName="SHA-512" hashValue="W5fByJNHt1wk1UyFtMefIekJXJxauJh3ZhIhfH2FjiI7Ub5IAIvY1VP1IKFvW1cD6m0cm3UwKmioPqd0D4DluQ==" saltValue="8qfKfST4ZoEckcWWsrXu+Q==" spinCount="100000" sheet="1" objects="1" scenarios="1"/>
  <protectedRanges>
    <protectedRange sqref="B8:B18" name="Rozstęp3"/>
    <protectedRange sqref="C4" name="Rozstęp2"/>
    <protectedRange sqref="B3" name="Rozstęp1"/>
  </protectedRanges>
  <mergeCells count="3">
    <mergeCell ref="F2:F23"/>
    <mergeCell ref="A2:B2"/>
    <mergeCell ref="C1:F1"/>
  </mergeCells>
  <conditionalFormatting sqref="C11">
    <cfRule type="containsText" dxfId="11" priority="20" operator="containsText" text="← wprowadź">
      <formula>NOT(ISERROR(SEARCH("← wprowadź",C11)))</formula>
    </cfRule>
  </conditionalFormatting>
  <conditionalFormatting sqref="C12">
    <cfRule type="containsText" dxfId="10" priority="19" operator="containsText" text="← wprowadź">
      <formula>NOT(ISERROR(SEARCH("← wprowadź",C12)))</formula>
    </cfRule>
  </conditionalFormatting>
  <conditionalFormatting sqref="B23">
    <cfRule type="cellIs" dxfId="9" priority="11" operator="lessThan">
      <formula>$C$23</formula>
    </cfRule>
    <cfRule type="cellIs" dxfId="8" priority="12" operator="greaterThan">
      <formula>$C$23</formula>
    </cfRule>
  </conditionalFormatting>
  <conditionalFormatting sqref="C11:C12">
    <cfRule type="containsText" dxfId="7" priority="10" operator="containsText" text="wprowadź">
      <formula>NOT(ISERROR(SEARCH("wprowadź",C11)))</formula>
    </cfRule>
  </conditionalFormatting>
  <conditionalFormatting sqref="C15">
    <cfRule type="containsText" dxfId="6" priority="9" operator="containsText" text="← wprowadź">
      <formula>NOT(ISERROR(SEARCH("← wprowadź",C15)))</formula>
    </cfRule>
  </conditionalFormatting>
  <conditionalFormatting sqref="C15">
    <cfRule type="containsText" dxfId="5" priority="8" operator="containsText" text="wprowadź">
      <formula>NOT(ISERROR(SEARCH("wprowadź",C15)))</formula>
    </cfRule>
  </conditionalFormatting>
  <conditionalFormatting sqref="C18">
    <cfRule type="containsText" dxfId="4" priority="7" operator="containsText" text="← wprowadź">
      <formula>NOT(ISERROR(SEARCH("← wprowadź",C18)))</formula>
    </cfRule>
  </conditionalFormatting>
  <conditionalFormatting sqref="C18">
    <cfRule type="containsText" dxfId="3" priority="6" operator="containsText" text="wprowadź">
      <formula>NOT(ISERROR(SEARCH("wprowadź",C18)))</formula>
    </cfRule>
  </conditionalFormatting>
  <conditionalFormatting sqref="E8">
    <cfRule type="containsText" dxfId="2" priority="4" operator="containsText" text="Błąd">
      <formula>NOT(ISERROR(SEARCH("Błąd",E8)))</formula>
    </cfRule>
  </conditionalFormatting>
  <conditionalFormatting sqref="E11">
    <cfRule type="containsText" dxfId="1" priority="2" operator="containsText" text="Błąd">
      <formula>NOT(ISERROR(SEARCH("Błąd",E11)))</formula>
    </cfRule>
  </conditionalFormatting>
  <conditionalFormatting sqref="E15">
    <cfRule type="containsText" dxfId="0" priority="1" operator="containsText" text="Błąd">
      <formula>NOT(ISERROR(SEARCH("Błąd",E15)))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7160EC-634B-4D10-9CAE-3906EAC750B1}">
          <x14:formula1>
            <xm:f>Arkusz2!$B:$B</xm:f>
          </x14:formula1>
          <xm:sqref>B3</xm:sqref>
        </x14:dataValidation>
        <x14:dataValidation type="list" allowBlank="1" showInputMessage="1" showErrorMessage="1" xr:uid="{B3EB9C83-76FA-49ED-9AC3-7759AA18AE09}">
          <x14:formula1>
            <xm:f>Arkusz2!$A$1:$A$2</xm:f>
          </x14:formula1>
          <xm:sqref>B10 B14 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4C2E1-01CF-4B9E-BC06-C63BC1FBCB31}">
  <sheetPr codeName="Arkusz3"/>
  <dimension ref="A1:B22"/>
  <sheetViews>
    <sheetView workbookViewId="0">
      <selection activeCell="B10" sqref="B10"/>
    </sheetView>
  </sheetViews>
  <sheetFormatPr defaultRowHeight="15" x14ac:dyDescent="0.25"/>
  <cols>
    <col min="1" max="1" width="58.85546875" bestFit="1" customWidth="1"/>
    <col min="2" max="2" width="19.7109375" bestFit="1" customWidth="1"/>
  </cols>
  <sheetData>
    <row r="1" spans="1:2" s="1" customFormat="1" x14ac:dyDescent="0.25">
      <c r="A1" s="1" t="s">
        <v>69</v>
      </c>
      <c r="B1" s="1" t="s">
        <v>70</v>
      </c>
    </row>
    <row r="2" spans="1:2" x14ac:dyDescent="0.25">
      <c r="A2" t="s">
        <v>18</v>
      </c>
      <c r="B2">
        <v>1</v>
      </c>
    </row>
    <row r="3" spans="1:2" x14ac:dyDescent="0.25">
      <c r="A3" t="s">
        <v>23</v>
      </c>
      <c r="B3">
        <v>2</v>
      </c>
    </row>
    <row r="4" spans="1:2" x14ac:dyDescent="0.25">
      <c r="A4" t="s">
        <v>20</v>
      </c>
      <c r="B4">
        <v>2</v>
      </c>
    </row>
    <row r="5" spans="1:2" x14ac:dyDescent="0.25">
      <c r="A5" t="s">
        <v>22</v>
      </c>
      <c r="B5">
        <v>2</v>
      </c>
    </row>
    <row r="6" spans="1:2" x14ac:dyDescent="0.25">
      <c r="A6" t="s">
        <v>19</v>
      </c>
      <c r="B6">
        <v>2</v>
      </c>
    </row>
    <row r="7" spans="1:2" x14ac:dyDescent="0.25">
      <c r="A7" t="s">
        <v>21</v>
      </c>
      <c r="B7">
        <v>2</v>
      </c>
    </row>
    <row r="8" spans="1:2" x14ac:dyDescent="0.25">
      <c r="A8" t="s">
        <v>16</v>
      </c>
      <c r="B8">
        <v>3</v>
      </c>
    </row>
    <row r="9" spans="1:2" x14ac:dyDescent="0.25">
      <c r="A9" t="s">
        <v>9</v>
      </c>
      <c r="B9">
        <v>3</v>
      </c>
    </row>
    <row r="10" spans="1:2" x14ac:dyDescent="0.25">
      <c r="A10" t="s">
        <v>13</v>
      </c>
      <c r="B10">
        <v>3</v>
      </c>
    </row>
    <row r="11" spans="1:2" x14ac:dyDescent="0.25">
      <c r="A11" t="s">
        <v>14</v>
      </c>
      <c r="B11">
        <v>3</v>
      </c>
    </row>
    <row r="12" spans="1:2" x14ac:dyDescent="0.25">
      <c r="A12" t="s">
        <v>10</v>
      </c>
      <c r="B12">
        <v>3</v>
      </c>
    </row>
    <row r="13" spans="1:2" x14ac:dyDescent="0.25">
      <c r="A13" t="s">
        <v>8</v>
      </c>
      <c r="B13">
        <v>3</v>
      </c>
    </row>
    <row r="14" spans="1:2" x14ac:dyDescent="0.25">
      <c r="A14" t="s">
        <v>11</v>
      </c>
      <c r="B14">
        <v>3</v>
      </c>
    </row>
    <row r="15" spans="1:2" x14ac:dyDescent="0.25">
      <c r="A15" t="s">
        <v>15</v>
      </c>
      <c r="B15">
        <v>3</v>
      </c>
    </row>
    <row r="16" spans="1:2" x14ac:dyDescent="0.25">
      <c r="A16" t="s">
        <v>12</v>
      </c>
      <c r="B16">
        <v>3</v>
      </c>
    </row>
    <row r="17" spans="1:2" x14ac:dyDescent="0.25">
      <c r="A17" t="s">
        <v>17</v>
      </c>
      <c r="B17">
        <v>3</v>
      </c>
    </row>
    <row r="18" spans="1:2" x14ac:dyDescent="0.25">
      <c r="A18" t="s">
        <v>24</v>
      </c>
      <c r="B18">
        <v>5</v>
      </c>
    </row>
    <row r="19" spans="1:2" x14ac:dyDescent="0.25">
      <c r="A19" t="s">
        <v>25</v>
      </c>
      <c r="B19">
        <v>5</v>
      </c>
    </row>
    <row r="20" spans="1:2" x14ac:dyDescent="0.25">
      <c r="A20" t="s">
        <v>26</v>
      </c>
      <c r="B20">
        <v>6</v>
      </c>
    </row>
    <row r="21" spans="1:2" x14ac:dyDescent="0.25">
      <c r="A21" t="s">
        <v>28</v>
      </c>
      <c r="B21">
        <v>6</v>
      </c>
    </row>
    <row r="22" spans="1:2" x14ac:dyDescent="0.25">
      <c r="A22" t="s">
        <v>27</v>
      </c>
      <c r="B22">
        <v>6</v>
      </c>
    </row>
  </sheetData>
  <autoFilter ref="A1:B22" xr:uid="{5A09168F-56D7-4C03-9583-5B4B1BFB8BB4}">
    <sortState xmlns:xlrd2="http://schemas.microsoft.com/office/spreadsheetml/2017/richdata2" ref="A2:B22">
      <sortCondition ref="B1:B2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736D8-F2D5-414E-9CA7-4ED85CCCA7ED}">
  <sheetPr codeName="Arkusz2"/>
  <dimension ref="A1:D21"/>
  <sheetViews>
    <sheetView workbookViewId="0">
      <selection activeCell="B1" sqref="B1:C21"/>
    </sheetView>
  </sheetViews>
  <sheetFormatPr defaultRowHeight="15" x14ac:dyDescent="0.25"/>
  <cols>
    <col min="2" max="2" width="56.7109375" bestFit="1" customWidth="1"/>
    <col min="3" max="3" width="2" bestFit="1" customWidth="1"/>
    <col min="4" max="4" width="60.5703125" bestFit="1" customWidth="1"/>
  </cols>
  <sheetData>
    <row r="1" spans="1:4" x14ac:dyDescent="0.25">
      <c r="A1" t="s">
        <v>6</v>
      </c>
      <c r="B1" t="s">
        <v>16</v>
      </c>
      <c r="C1">
        <v>3</v>
      </c>
      <c r="D1" t="s">
        <v>29</v>
      </c>
    </row>
    <row r="2" spans="1:4" x14ac:dyDescent="0.25">
      <c r="A2" t="s">
        <v>7</v>
      </c>
      <c r="B2" t="s">
        <v>23</v>
      </c>
      <c r="C2">
        <v>2</v>
      </c>
      <c r="D2" t="s">
        <v>44</v>
      </c>
    </row>
    <row r="3" spans="1:4" x14ac:dyDescent="0.25">
      <c r="B3" t="s">
        <v>26</v>
      </c>
      <c r="C3">
        <v>6</v>
      </c>
      <c r="D3" t="s">
        <v>47</v>
      </c>
    </row>
    <row r="4" spans="1:4" x14ac:dyDescent="0.25">
      <c r="B4" t="s">
        <v>9</v>
      </c>
      <c r="C4">
        <v>3</v>
      </c>
      <c r="D4" t="s">
        <v>30</v>
      </c>
    </row>
    <row r="5" spans="1:4" x14ac:dyDescent="0.25">
      <c r="B5" t="s">
        <v>13</v>
      </c>
      <c r="C5">
        <v>3</v>
      </c>
      <c r="D5" t="s">
        <v>31</v>
      </c>
    </row>
    <row r="6" spans="1:4" x14ac:dyDescent="0.25">
      <c r="B6" t="s">
        <v>18</v>
      </c>
      <c r="C6">
        <v>1</v>
      </c>
      <c r="D6" t="s">
        <v>39</v>
      </c>
    </row>
    <row r="7" spans="1:4" x14ac:dyDescent="0.25">
      <c r="B7" t="s">
        <v>14</v>
      </c>
      <c r="C7">
        <v>3</v>
      </c>
      <c r="D7" t="s">
        <v>32</v>
      </c>
    </row>
    <row r="8" spans="1:4" x14ac:dyDescent="0.25">
      <c r="B8" t="s">
        <v>10</v>
      </c>
      <c r="C8">
        <v>3</v>
      </c>
      <c r="D8" t="s">
        <v>33</v>
      </c>
    </row>
    <row r="9" spans="1:4" x14ac:dyDescent="0.25">
      <c r="B9" t="s">
        <v>28</v>
      </c>
      <c r="C9">
        <v>6</v>
      </c>
      <c r="D9" t="s">
        <v>49</v>
      </c>
    </row>
    <row r="10" spans="1:4" x14ac:dyDescent="0.25">
      <c r="B10" t="s">
        <v>27</v>
      </c>
      <c r="C10">
        <v>6</v>
      </c>
      <c r="D10" t="s">
        <v>48</v>
      </c>
    </row>
    <row r="11" spans="1:4" x14ac:dyDescent="0.25">
      <c r="B11" t="s">
        <v>8</v>
      </c>
      <c r="C11">
        <v>3</v>
      </c>
      <c r="D11" t="s">
        <v>34</v>
      </c>
    </row>
    <row r="12" spans="1:4" x14ac:dyDescent="0.25">
      <c r="B12" t="s">
        <v>20</v>
      </c>
      <c r="C12">
        <v>2</v>
      </c>
      <c r="D12" t="s">
        <v>41</v>
      </c>
    </row>
    <row r="13" spans="1:4" x14ac:dyDescent="0.25">
      <c r="B13" t="s">
        <v>11</v>
      </c>
      <c r="C13">
        <v>3</v>
      </c>
      <c r="D13" t="s">
        <v>35</v>
      </c>
    </row>
    <row r="14" spans="1:4" x14ac:dyDescent="0.25">
      <c r="B14" t="s">
        <v>22</v>
      </c>
      <c r="C14">
        <v>2</v>
      </c>
      <c r="D14" t="s">
        <v>43</v>
      </c>
    </row>
    <row r="15" spans="1:4" x14ac:dyDescent="0.25">
      <c r="B15" t="s">
        <v>19</v>
      </c>
      <c r="C15">
        <v>2</v>
      </c>
      <c r="D15" t="s">
        <v>40</v>
      </c>
    </row>
    <row r="16" spans="1:4" x14ac:dyDescent="0.25">
      <c r="B16" t="s">
        <v>15</v>
      </c>
      <c r="C16">
        <v>3</v>
      </c>
      <c r="D16" t="s">
        <v>36</v>
      </c>
    </row>
    <row r="17" spans="2:4" x14ac:dyDescent="0.25">
      <c r="B17" t="s">
        <v>21</v>
      </c>
      <c r="C17">
        <v>2</v>
      </c>
      <c r="D17" t="s">
        <v>42</v>
      </c>
    </row>
    <row r="18" spans="2:4" x14ac:dyDescent="0.25">
      <c r="B18" t="s">
        <v>12</v>
      </c>
      <c r="C18">
        <v>3</v>
      </c>
      <c r="D18" t="s">
        <v>37</v>
      </c>
    </row>
    <row r="19" spans="2:4" x14ac:dyDescent="0.25">
      <c r="B19" t="s">
        <v>24</v>
      </c>
      <c r="C19">
        <v>5</v>
      </c>
      <c r="D19" t="s">
        <v>45</v>
      </c>
    </row>
    <row r="20" spans="2:4" x14ac:dyDescent="0.25">
      <c r="B20" t="s">
        <v>17</v>
      </c>
      <c r="C20">
        <v>3</v>
      </c>
      <c r="D20" t="s">
        <v>38</v>
      </c>
    </row>
    <row r="21" spans="2:4" x14ac:dyDescent="0.25">
      <c r="B21" t="s">
        <v>25</v>
      </c>
      <c r="C21">
        <v>5</v>
      </c>
      <c r="D2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kalkulator</vt:lpstr>
      <vt:lpstr>lista typów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2020-09-11T12:12:26Z</dcterms:created>
  <dcterms:modified xsi:type="dcterms:W3CDTF">2020-09-15T05:00:05Z</dcterms:modified>
</cp:coreProperties>
</file>